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aglet\Desktop\"/>
    </mc:Choice>
  </mc:AlternateContent>
  <bookViews>
    <workbookView xWindow="0" yWindow="0" windowWidth="24000" windowHeight="9735"/>
  </bookViews>
  <sheets>
    <sheet name="Calculator" sheetId="1" r:id="rId1"/>
    <sheet name="Sheet1" sheetId="4" r:id="rId2"/>
    <sheet name="Options" sheetId="2" state="hidden" r:id="rId3"/>
  </sheets>
  <definedNames>
    <definedName name="Container">Options!$C$1:$C$4</definedName>
    <definedName name="Options">Options!$A$1:$A$5</definedName>
    <definedName name="_xlnm.Print_Titles" localSheetId="0">Calculator!#REF!</definedName>
  </definedNames>
  <calcPr calcId="152511"/>
</workbook>
</file>

<file path=xl/calcChain.xml><?xml version="1.0" encoding="utf-8"?>
<calcChain xmlns="http://schemas.openxmlformats.org/spreadsheetml/2006/main">
  <c r="G25" i="1" l="1"/>
  <c r="G13" i="1" l="1"/>
  <c r="H13" i="1"/>
  <c r="I13" i="1"/>
  <c r="J13" i="1"/>
  <c r="J28" i="1" l="1"/>
  <c r="I24" i="1"/>
  <c r="H20" i="1"/>
  <c r="H26" i="1"/>
  <c r="G4" i="1"/>
  <c r="H28" i="1" l="1"/>
  <c r="H27" i="1"/>
  <c r="H24" i="1"/>
  <c r="H23" i="1"/>
  <c r="H22" i="1"/>
  <c r="H21" i="1"/>
  <c r="H19" i="1"/>
  <c r="H18" i="1"/>
  <c r="H17" i="1"/>
  <c r="H16" i="1"/>
  <c r="H15" i="1"/>
  <c r="H14" i="1"/>
  <c r="H12" i="1"/>
  <c r="H11" i="1"/>
  <c r="H10" i="1"/>
  <c r="H9" i="1"/>
  <c r="H8" i="1"/>
  <c r="H7" i="1"/>
  <c r="H6" i="1"/>
  <c r="H5" i="1"/>
  <c r="H4" i="1"/>
  <c r="H3" i="1"/>
  <c r="H25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5" i="1"/>
  <c r="G3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2" i="1"/>
  <c r="J11" i="1"/>
  <c r="J10" i="1"/>
  <c r="J9" i="1"/>
  <c r="J8" i="1"/>
  <c r="J7" i="1"/>
  <c r="J6" i="1"/>
  <c r="J5" i="1"/>
  <c r="J4" i="1"/>
  <c r="J3" i="1"/>
  <c r="I23" i="1"/>
  <c r="I22" i="1"/>
  <c r="I21" i="1"/>
  <c r="I20" i="1"/>
  <c r="I19" i="1"/>
  <c r="I18" i="1"/>
  <c r="I17" i="1"/>
  <c r="I16" i="1"/>
  <c r="I15" i="1"/>
  <c r="I14" i="1"/>
  <c r="I12" i="1"/>
  <c r="I11" i="1"/>
  <c r="I10" i="1"/>
  <c r="I9" i="1"/>
  <c r="I8" i="1"/>
  <c r="I7" i="1"/>
  <c r="I6" i="1"/>
  <c r="I5" i="1"/>
  <c r="I4" i="1"/>
  <c r="I3" i="1"/>
  <c r="H29" i="1" l="1"/>
  <c r="N8" i="1" s="1"/>
  <c r="I29" i="1"/>
  <c r="O8" i="1" s="1"/>
  <c r="J29" i="1"/>
  <c r="Q7" i="1" s="1"/>
  <c r="G29" i="1"/>
  <c r="M7" i="1" l="1"/>
  <c r="M8" i="1"/>
  <c r="P8" i="1"/>
  <c r="M9" i="1" l="1"/>
</calcChain>
</file>

<file path=xl/sharedStrings.xml><?xml version="1.0" encoding="utf-8"?>
<sst xmlns="http://schemas.openxmlformats.org/spreadsheetml/2006/main" count="93" uniqueCount="36">
  <si>
    <t>Food</t>
  </si>
  <si>
    <t xml:space="preserve">Diversion Results </t>
  </si>
  <si>
    <t>Trash/Landfill</t>
  </si>
  <si>
    <t>Recycle</t>
  </si>
  <si>
    <t>Exterior Enclosure</t>
  </si>
  <si>
    <t>West Station</t>
  </si>
  <si>
    <t>Salad Station</t>
  </si>
  <si>
    <t>East Station</t>
  </si>
  <si>
    <t>Reception</t>
  </si>
  <si>
    <t>Kitchen</t>
  </si>
  <si>
    <t>MSW</t>
  </si>
  <si>
    <t>Gallon</t>
  </si>
  <si>
    <t>Yard</t>
  </si>
  <si>
    <t>Oil/Grease</t>
  </si>
  <si>
    <t>Lbs. Recycle</t>
  </si>
  <si>
    <t>Lbs. Food</t>
  </si>
  <si>
    <t>Lbs. Oil/Grease</t>
  </si>
  <si>
    <t>Lbs. Trash/Landfill</t>
  </si>
  <si>
    <t>Station (lbs.)</t>
  </si>
  <si>
    <t>Compactor (lbs.)</t>
  </si>
  <si>
    <t>Total</t>
  </si>
  <si>
    <t>Bin Type</t>
  </si>
  <si>
    <t>MSW Type</t>
  </si>
  <si>
    <t>% Full</t>
  </si>
  <si>
    <t>Bin Size</t>
  </si>
  <si>
    <t>Bin Location</t>
  </si>
  <si>
    <t>Waste Generated (Lbs.)</t>
  </si>
  <si>
    <t>Waste Diverted (Lbs.)</t>
  </si>
  <si>
    <t>Pippin Commons/Pippin P.O.D/Espress Yourself Law Cart</t>
  </si>
  <si>
    <t>Facility Manager</t>
  </si>
  <si>
    <t>Facility</t>
  </si>
  <si>
    <t>Waste Auditors</t>
  </si>
  <si>
    <t>TOTAL</t>
  </si>
  <si>
    <t>UCI Facilities Management</t>
  </si>
  <si>
    <t>UCI Hospitality &amp; Dining</t>
  </si>
  <si>
    <t>Uncompact Cardboard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</si>
</sst>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2" borderId="4" xfId="0" applyFill="1" applyBorder="1"/>
    <xf numFmtId="0" fontId="0" fillId="0" borderId="4" xfId="0" applyBorder="1"/>
    <xf numFmtId="9" fontId="0" fillId="2" borderId="4" xfId="0" applyNumberFormat="1" applyFill="1" applyBorder="1"/>
    <xf numFmtId="2" fontId="0" fillId="0" borderId="4" xfId="0" applyNumberFormat="1" applyBorder="1"/>
    <xf numFmtId="2" fontId="1" fillId="0" borderId="4" xfId="0" applyNumberFormat="1" applyFont="1" applyBorder="1"/>
    <xf numFmtId="0" fontId="0" fillId="2" borderId="5" xfId="0" applyFill="1" applyBorder="1"/>
    <xf numFmtId="0" fontId="0" fillId="0" borderId="5" xfId="0" applyBorder="1"/>
    <xf numFmtId="9" fontId="0" fillId="2" borderId="5" xfId="0" applyNumberFormat="1" applyFill="1" applyBorder="1"/>
    <xf numFmtId="2" fontId="0" fillId="0" borderId="5" xfId="0" applyNumberFormat="1" applyBorder="1"/>
    <xf numFmtId="2" fontId="1" fillId="0" borderId="5" xfId="0" applyNumberFormat="1" applyFont="1" applyBorder="1"/>
    <xf numFmtId="0" fontId="0" fillId="2" borderId="6" xfId="0" applyFill="1" applyBorder="1"/>
    <xf numFmtId="2" fontId="0" fillId="0" borderId="7" xfId="0" applyNumberFormat="1" applyBorder="1"/>
    <xf numFmtId="0" fontId="0" fillId="2" borderId="8" xfId="0" applyFill="1" applyBorder="1"/>
    <xf numFmtId="2" fontId="0" fillId="0" borderId="9" xfId="0" applyNumberFormat="1" applyBorder="1"/>
    <xf numFmtId="0" fontId="0" fillId="0" borderId="10" xfId="0" applyBorder="1"/>
    <xf numFmtId="2" fontId="0" fillId="0" borderId="11" xfId="0" applyNumberFormat="1" applyBorder="1"/>
    <xf numFmtId="0" fontId="0" fillId="0" borderId="9" xfId="0" applyBorder="1"/>
    <xf numFmtId="2" fontId="0" fillId="0" borderId="8" xfId="0" applyNumberFormat="1" applyBorder="1"/>
    <xf numFmtId="0" fontId="0" fillId="0" borderId="9" xfId="0" applyBorder="1" applyAlignment="1">
      <alignment wrapText="1"/>
    </xf>
    <xf numFmtId="0" fontId="3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4" fillId="0" borderId="12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left"/>
    </xf>
    <xf numFmtId="2" fontId="0" fillId="0" borderId="16" xfId="0" applyNumberFormat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3" fillId="0" borderId="17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20" xfId="0" applyBorder="1"/>
    <xf numFmtId="0" fontId="0" fillId="2" borderId="21" xfId="0" applyFill="1" applyBorder="1"/>
    <xf numFmtId="0" fontId="0" fillId="0" borderId="21" xfId="0" applyBorder="1"/>
    <xf numFmtId="9" fontId="0" fillId="2" borderId="21" xfId="0" applyNumberFormat="1" applyFill="1" applyBorder="1"/>
    <xf numFmtId="0" fontId="0" fillId="2" borderId="22" xfId="0" applyFill="1" applyBorder="1"/>
    <xf numFmtId="2" fontId="0" fillId="0" borderId="20" xfId="0" applyNumberFormat="1" applyBorder="1"/>
    <xf numFmtId="2" fontId="1" fillId="0" borderId="21" xfId="0" applyNumberFormat="1" applyFont="1" applyBorder="1"/>
    <xf numFmtId="2" fontId="0" fillId="0" borderId="21" xfId="0" applyNumberFormat="1" applyBorder="1"/>
    <xf numFmtId="2" fontId="0" fillId="0" borderId="22" xfId="0" applyNumberFormat="1" applyBorder="1"/>
    <xf numFmtId="2" fontId="2" fillId="3" borderId="23" xfId="0" applyNumberFormat="1" applyFont="1" applyFill="1" applyBorder="1"/>
    <xf numFmtId="2" fontId="2" fillId="3" borderId="24" xfId="0" applyNumberFormat="1" applyFont="1" applyFill="1" applyBorder="1"/>
    <xf numFmtId="2" fontId="2" fillId="3" borderId="25" xfId="0" applyNumberFormat="1" applyFont="1" applyFill="1" applyBorder="1"/>
    <xf numFmtId="0" fontId="2" fillId="3" borderId="2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4" fontId="0" fillId="0" borderId="0" xfId="0" applyNumberFormat="1" applyFont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0" fontId="1" fillId="0" borderId="5" xfId="0" applyFont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showGridLines="0" tabSelected="1" zoomScale="90" zoomScaleNormal="90" workbookViewId="0">
      <selection activeCell="F25" sqref="F25"/>
    </sheetView>
  </sheetViews>
  <sheetFormatPr defaultRowHeight="15" x14ac:dyDescent="0.25"/>
  <cols>
    <col min="1" max="1" width="9.140625" style="2"/>
    <col min="2" max="2" width="12.42578125" style="1" bestFit="1" customWidth="1"/>
    <col min="3" max="3" width="15.7109375" style="1" bestFit="1" customWidth="1"/>
    <col min="4" max="4" width="7.85546875" style="2" bestFit="1" customWidth="1"/>
    <col min="5" max="5" width="6.28515625" style="1" bestFit="1" customWidth="1"/>
    <col min="6" max="6" width="21.140625" style="1" bestFit="1" customWidth="1"/>
    <col min="7" max="7" width="7.85546875" style="1" customWidth="1"/>
    <col min="8" max="8" width="8.28515625" style="1" bestFit="1" customWidth="1"/>
    <col min="9" max="9" width="10.7109375" style="1" customWidth="1"/>
    <col min="10" max="10" width="13.5703125" style="1" customWidth="1"/>
    <col min="11" max="11" width="3.7109375" style="1" customWidth="1"/>
    <col min="12" max="12" width="22.140625" style="1" bestFit="1" customWidth="1"/>
    <col min="13" max="17" width="13.28515625" style="1" customWidth="1"/>
    <col min="18" max="16384" width="9.140625" style="1"/>
  </cols>
  <sheetData>
    <row r="1" spans="2:17" s="2" customFormat="1" ht="15.75" thickBot="1" x14ac:dyDescent="0.3"/>
    <row r="2" spans="2:17" ht="30.75" thickBot="1" x14ac:dyDescent="0.3">
      <c r="B2" s="27" t="s">
        <v>25</v>
      </c>
      <c r="C2" s="28" t="s">
        <v>21</v>
      </c>
      <c r="D2" s="28" t="s">
        <v>24</v>
      </c>
      <c r="E2" s="28" t="s">
        <v>23</v>
      </c>
      <c r="F2" s="28" t="s">
        <v>22</v>
      </c>
      <c r="G2" s="57" t="s">
        <v>14</v>
      </c>
      <c r="H2" s="55" t="s">
        <v>15</v>
      </c>
      <c r="I2" s="55" t="s">
        <v>16</v>
      </c>
      <c r="J2" s="56" t="s">
        <v>17</v>
      </c>
      <c r="K2" s="4"/>
      <c r="L2" s="29" t="s">
        <v>30</v>
      </c>
      <c r="M2" s="66" t="s">
        <v>28</v>
      </c>
      <c r="N2" s="66"/>
      <c r="O2" s="66"/>
      <c r="P2" s="66"/>
      <c r="Q2" s="67"/>
    </row>
    <row r="3" spans="2:17" x14ac:dyDescent="0.25">
      <c r="B3" s="19" t="s">
        <v>5</v>
      </c>
      <c r="C3" s="6" t="s">
        <v>11</v>
      </c>
      <c r="D3" s="5">
        <v>5</v>
      </c>
      <c r="E3" s="7">
        <v>0</v>
      </c>
      <c r="F3" s="15" t="s">
        <v>0</v>
      </c>
      <c r="G3" s="16" t="str">
        <f>IF(AND(F3="Recycle",Calculator!C3="Gallon"),D3*E3,IF(AND(F3="Recycle",Calculator!C3="Yard"),D3*E3*177,IF(F3="Cardboard",D3,"")))</f>
        <v/>
      </c>
      <c r="H3" s="9">
        <f>IF(AND(F3="Food",Calculator!C3="Compactor (lbs.)"),D3,IF(F3="food",D3*E3*5.3125,""))</f>
        <v>0</v>
      </c>
      <c r="I3" s="8" t="str">
        <f t="shared" ref="I3:I24" si="0">IF(F3="oil/grease",D3*E3*7.45,"")</f>
        <v/>
      </c>
      <c r="J3" s="20" t="str">
        <f t="shared" ref="J3:J28" si="1">IF(F3="Trash/Landfill",D3*E3*1.5,"")</f>
        <v/>
      </c>
      <c r="K3" s="3"/>
      <c r="L3" s="30" t="s">
        <v>29</v>
      </c>
      <c r="M3" s="68" t="s">
        <v>34</v>
      </c>
      <c r="N3" s="68"/>
      <c r="O3" s="68"/>
      <c r="P3" s="68"/>
      <c r="Q3" s="69"/>
    </row>
    <row r="4" spans="2:17" ht="15.75" thickBot="1" x14ac:dyDescent="0.3">
      <c r="B4" s="21" t="s">
        <v>5</v>
      </c>
      <c r="C4" s="11" t="s">
        <v>11</v>
      </c>
      <c r="D4" s="10">
        <v>22</v>
      </c>
      <c r="E4" s="12">
        <v>0.5</v>
      </c>
      <c r="F4" s="17" t="s">
        <v>3</v>
      </c>
      <c r="G4" s="18">
        <f>IF(AND(F4="Recycle",Calculator!C4="Gallon"),D4*E4,IF(AND(F4="Recycle",Calculator!C4="Yard"),D4*E4*177,IF(F4="Cardboard",D4,"")))</f>
        <v>11</v>
      </c>
      <c r="H4" s="14" t="str">
        <f>IF(AND(F4="Food",Calculator!C4="Compactor (lbs.)"),D4,IF(F4="food",D4*E4*5.3125,""))</f>
        <v/>
      </c>
      <c r="I4" s="13" t="str">
        <f t="shared" si="0"/>
        <v/>
      </c>
      <c r="J4" s="22" t="str">
        <f t="shared" si="1"/>
        <v/>
      </c>
      <c r="K4" s="3"/>
      <c r="L4" s="31" t="s">
        <v>31</v>
      </c>
      <c r="M4" s="64" t="s">
        <v>33</v>
      </c>
      <c r="N4" s="64"/>
      <c r="O4" s="64"/>
      <c r="P4" s="64"/>
      <c r="Q4" s="65"/>
    </row>
    <row r="5" spans="2:17" ht="15.75" thickBot="1" x14ac:dyDescent="0.3">
      <c r="B5" s="21" t="s">
        <v>6</v>
      </c>
      <c r="C5" s="11" t="s">
        <v>11</v>
      </c>
      <c r="D5" s="10">
        <v>22</v>
      </c>
      <c r="E5" s="12">
        <v>0.5</v>
      </c>
      <c r="F5" s="17" t="s">
        <v>3</v>
      </c>
      <c r="G5" s="18">
        <f>IF(AND(F5="Recycle",Calculator!C5="Gallon"),D5*E5,IF(AND(F5="Recycle",Calculator!C5="Yard"),D5*E5*177,IF(F5="Cardboard",D5,"")))</f>
        <v>11</v>
      </c>
      <c r="H5" s="14" t="str">
        <f>IF(AND(F5="Food",Calculator!C5="Compactor (lbs.)"),D5,IF(F5="food",D5*E5*5.3125,""))</f>
        <v/>
      </c>
      <c r="I5" s="13" t="str">
        <f t="shared" si="0"/>
        <v/>
      </c>
      <c r="J5" s="22" t="str">
        <f t="shared" si="1"/>
        <v/>
      </c>
      <c r="K5" s="3"/>
      <c r="L5" s="24"/>
      <c r="M5" s="25"/>
      <c r="N5" s="25"/>
      <c r="O5" s="25"/>
      <c r="P5" s="25"/>
      <c r="Q5" s="25"/>
    </row>
    <row r="6" spans="2:17" x14ac:dyDescent="0.25">
      <c r="B6" s="21"/>
      <c r="C6" s="11" t="s">
        <v>11</v>
      </c>
      <c r="D6" s="10">
        <v>5</v>
      </c>
      <c r="E6" s="12">
        <v>0</v>
      </c>
      <c r="F6" s="17" t="s">
        <v>0</v>
      </c>
      <c r="G6" s="18" t="str">
        <f>IF(AND(F6="Recycle",Calculator!C6="Gallon"),D6*E6,IF(AND(F6="Recycle",Calculator!C6="Yard"),D6*E6*177,IF(F6="Cardboard",D6,"")))</f>
        <v/>
      </c>
      <c r="H6" s="14">
        <f>IF(AND(F6="Food",Calculator!C6="Compactor (lbs.)"),D6,IF(F6="food",D6*E6*5.3125,""))</f>
        <v>0</v>
      </c>
      <c r="I6" s="13" t="str">
        <f t="shared" si="0"/>
        <v/>
      </c>
      <c r="J6" s="22" t="str">
        <f t="shared" si="1"/>
        <v/>
      </c>
      <c r="K6" s="3"/>
      <c r="L6" s="32"/>
      <c r="M6" s="33" t="s">
        <v>20</v>
      </c>
      <c r="N6" s="33" t="s">
        <v>0</v>
      </c>
      <c r="O6" s="33" t="s">
        <v>13</v>
      </c>
      <c r="P6" s="33" t="s">
        <v>3</v>
      </c>
      <c r="Q6" s="34" t="s">
        <v>2</v>
      </c>
    </row>
    <row r="7" spans="2:17" x14ac:dyDescent="0.25">
      <c r="B7" s="21" t="s">
        <v>7</v>
      </c>
      <c r="C7" s="11" t="s">
        <v>11</v>
      </c>
      <c r="D7" s="10">
        <v>22</v>
      </c>
      <c r="E7" s="12">
        <v>0</v>
      </c>
      <c r="F7" s="17" t="s">
        <v>3</v>
      </c>
      <c r="G7" s="18">
        <f>IF(AND(F7="Recycle",Calculator!C7="Gallon"),D7*E7,IF(AND(F7="Recycle",Calculator!C7="Yard"),D7*E7*177,IF(F7="Cardboard",D7,"")))</f>
        <v>0</v>
      </c>
      <c r="H7" s="14" t="str">
        <f>IF(AND(F7="Food",Calculator!C7="Compactor (lbs.)"),D7,IF(F7="food",D7*E7*5.3125,""))</f>
        <v/>
      </c>
      <c r="I7" s="13" t="str">
        <f t="shared" si="0"/>
        <v/>
      </c>
      <c r="J7" s="22" t="str">
        <f t="shared" si="1"/>
        <v/>
      </c>
      <c r="K7" s="3"/>
      <c r="L7" s="35" t="s">
        <v>26</v>
      </c>
      <c r="M7" s="58">
        <f>SUM(Calculator!G29:J29)</f>
        <v>2181.984375</v>
      </c>
      <c r="N7" s="25"/>
      <c r="O7" s="25"/>
      <c r="P7" s="25"/>
      <c r="Q7" s="36">
        <f>Calculator!J29</f>
        <v>48</v>
      </c>
    </row>
    <row r="8" spans="2:17" x14ac:dyDescent="0.25">
      <c r="B8" s="21"/>
      <c r="C8" s="11" t="s">
        <v>11</v>
      </c>
      <c r="D8" s="10">
        <v>5</v>
      </c>
      <c r="E8" s="12">
        <v>0</v>
      </c>
      <c r="F8" s="17" t="s">
        <v>0</v>
      </c>
      <c r="G8" s="18" t="str">
        <f>IF(AND(F8="Recycle",Calculator!C8="Gallon"),D8*E8,IF(AND(F8="Recycle",Calculator!C8="Yard"),D8*E8*177,IF(F8="Cardboard",D8,"")))</f>
        <v/>
      </c>
      <c r="H8" s="14">
        <f>IF(AND(F8="Food",Calculator!C8="Compactor (lbs.)"),D8,IF(F8="food",D8*E8*5.3125,""))</f>
        <v>0</v>
      </c>
      <c r="I8" s="13" t="str">
        <f t="shared" si="0"/>
        <v/>
      </c>
      <c r="J8" s="22" t="str">
        <f t="shared" si="1"/>
        <v/>
      </c>
      <c r="K8" s="3"/>
      <c r="L8" s="35" t="s">
        <v>27</v>
      </c>
      <c r="M8" s="58">
        <f>SUM(Calculator!G29:I29)</f>
        <v>2133.984375</v>
      </c>
      <c r="N8" s="26">
        <f>Calculator!H29</f>
        <v>1051.484375</v>
      </c>
      <c r="O8" s="26">
        <f>Calculator!I29</f>
        <v>74.5</v>
      </c>
      <c r="P8" s="26">
        <f>Calculator!G29</f>
        <v>1008</v>
      </c>
      <c r="Q8" s="37"/>
    </row>
    <row r="9" spans="2:17" ht="15.75" thickBot="1" x14ac:dyDescent="0.3">
      <c r="B9" s="21" t="s">
        <v>8</v>
      </c>
      <c r="C9" s="11" t="s">
        <v>11</v>
      </c>
      <c r="D9" s="10">
        <v>6</v>
      </c>
      <c r="E9" s="12">
        <v>0.5</v>
      </c>
      <c r="F9" s="17" t="s">
        <v>3</v>
      </c>
      <c r="G9" s="18">
        <f>IF(AND(F9="Recycle",Calculator!C9="Gallon"),D9*E9,IF(AND(F9="Recycle",Calculator!C9="Yard"),D9*E9*177,IF(F9="Cardboard",D9,"")))</f>
        <v>3</v>
      </c>
      <c r="H9" s="14" t="str">
        <f>IF(AND(F9="Food",Calculator!C9="Compactor (lbs.)"),D9,IF(F9="food",D9*E9*5.3125,""))</f>
        <v/>
      </c>
      <c r="I9" s="13" t="str">
        <f t="shared" si="0"/>
        <v/>
      </c>
      <c r="J9" s="22" t="str">
        <f t="shared" si="1"/>
        <v/>
      </c>
      <c r="K9" s="3"/>
      <c r="L9" s="38" t="s">
        <v>1</v>
      </c>
      <c r="M9" s="59">
        <f>M8/M7</f>
        <v>0.97800167565361229</v>
      </c>
      <c r="N9" s="39"/>
      <c r="O9" s="40"/>
      <c r="P9" s="41"/>
      <c r="Q9" s="42"/>
    </row>
    <row r="10" spans="2:17" x14ac:dyDescent="0.25">
      <c r="B10" s="21" t="s">
        <v>9</v>
      </c>
      <c r="C10" s="11" t="s">
        <v>11</v>
      </c>
      <c r="D10" s="10">
        <v>32</v>
      </c>
      <c r="E10" s="12">
        <v>0.5</v>
      </c>
      <c r="F10" s="17" t="s">
        <v>0</v>
      </c>
      <c r="G10" s="18" t="str">
        <f>IF(AND(F10="Recycle",Calculator!C10="Gallon"),D10*E10,IF(AND(F10="Recycle",Calculator!C10="Yard"),D10*E10*177,IF(F10="Cardboard",D10,"")))</f>
        <v/>
      </c>
      <c r="H10" s="14">
        <f>IF(AND(F10="Food",Calculator!C10="Compactor (lbs.)"),D10,IF(F10="food",D10*E10*5.3125,""))</f>
        <v>85</v>
      </c>
      <c r="I10" s="13" t="str">
        <f t="shared" si="0"/>
        <v/>
      </c>
      <c r="J10" s="22" t="str">
        <f t="shared" si="1"/>
        <v/>
      </c>
      <c r="K10" s="3"/>
    </row>
    <row r="11" spans="2:17" x14ac:dyDescent="0.25">
      <c r="B11" s="21"/>
      <c r="C11" s="11" t="s">
        <v>11</v>
      </c>
      <c r="D11" s="10">
        <v>32</v>
      </c>
      <c r="E11" s="12">
        <v>0.5</v>
      </c>
      <c r="F11" s="17" t="s">
        <v>3</v>
      </c>
      <c r="G11" s="18">
        <f>IF(AND(F11="Recycle",Calculator!C11="Gallon"),D11*E11,IF(AND(F11="Recycle",Calculator!C11="Yard"),D11*E11*177,IF(F11="Cardboard",D11,"")))</f>
        <v>16</v>
      </c>
      <c r="H11" s="14" t="str">
        <f>IF(AND(F11="Food",Calculator!C11="Compactor (lbs.)"),D11,IF(F11="food",D11*E11*5.3125,""))</f>
        <v/>
      </c>
      <c r="I11" s="13" t="str">
        <f t="shared" si="0"/>
        <v/>
      </c>
      <c r="J11" s="22" t="str">
        <f t="shared" si="1"/>
        <v/>
      </c>
      <c r="K11" s="3"/>
    </row>
    <row r="12" spans="2:17" x14ac:dyDescent="0.25">
      <c r="B12" s="21"/>
      <c r="C12" s="11" t="s">
        <v>11</v>
      </c>
      <c r="D12" s="10">
        <v>32</v>
      </c>
      <c r="E12" s="12">
        <v>0.5</v>
      </c>
      <c r="F12" s="17" t="s">
        <v>3</v>
      </c>
      <c r="G12" s="18">
        <f>IF(AND(F12="Recycle",Calculator!C12="Gallon"),D12*E12,IF(AND(F12="Recycle",Calculator!C12="Yard"),D12*E12*177,IF(F12="Cardboard",D12,"")))</f>
        <v>16</v>
      </c>
      <c r="H12" s="14" t="str">
        <f>IF(AND(F12="Food",Calculator!C12="Compactor (lbs.)"),D12,IF(F12="food",D12*E12*5.3125,""))</f>
        <v/>
      </c>
      <c r="I12" s="13" t="str">
        <f t="shared" si="0"/>
        <v/>
      </c>
      <c r="J12" s="22" t="str">
        <f t="shared" si="1"/>
        <v/>
      </c>
      <c r="K12" s="3"/>
    </row>
    <row r="13" spans="2:17" x14ac:dyDescent="0.25">
      <c r="B13" s="21"/>
      <c r="C13" s="11" t="s">
        <v>11</v>
      </c>
      <c r="D13" s="10">
        <v>32</v>
      </c>
      <c r="E13" s="12">
        <v>0.25</v>
      </c>
      <c r="F13" s="17" t="s">
        <v>0</v>
      </c>
      <c r="G13" s="18" t="str">
        <f>IF(AND(F13="Recycle",Calculator!C13="Gallon"),D13*E13,IF(AND(F13="Recycle",Calculator!C13="Yard"),D13*E13*177,IF(F13="Cardboard",D13,"")))</f>
        <v/>
      </c>
      <c r="H13" s="14">
        <f>IF(AND(F13="Food",Calculator!C13="Compactor (lbs.)"),D13,IF(F13="food",D13*E13*5.3125,""))</f>
        <v>42.5</v>
      </c>
      <c r="I13" s="13" t="str">
        <f t="shared" si="0"/>
        <v/>
      </c>
      <c r="J13" s="22" t="str">
        <f t="shared" si="1"/>
        <v/>
      </c>
      <c r="K13" s="3"/>
    </row>
    <row r="14" spans="2:17" x14ac:dyDescent="0.25">
      <c r="B14" s="21"/>
      <c r="C14" s="11" t="s">
        <v>11</v>
      </c>
      <c r="D14" s="10">
        <v>32</v>
      </c>
      <c r="E14" s="12">
        <v>0.25</v>
      </c>
      <c r="F14" s="17" t="s">
        <v>0</v>
      </c>
      <c r="G14" s="18" t="str">
        <f>IF(AND(F14="Recycle",Calculator!C14="Gallon"),D14*E14,IF(AND(F14="Recycle",Calculator!C14="Yard"),D14*E14*177,IF(F14="Cardboard",D14,"")))</f>
        <v/>
      </c>
      <c r="H14" s="14">
        <f>IF(AND(F14="Food",Calculator!C14="Compactor (lbs.)"),D14,IF(F14="food",D14*E14*5.3125,""))</f>
        <v>42.5</v>
      </c>
      <c r="I14" s="13" t="str">
        <f t="shared" si="0"/>
        <v/>
      </c>
      <c r="J14" s="22" t="str">
        <f t="shared" si="1"/>
        <v/>
      </c>
      <c r="K14" s="3"/>
    </row>
    <row r="15" spans="2:17" x14ac:dyDescent="0.25">
      <c r="B15" s="21"/>
      <c r="C15" s="11" t="s">
        <v>11</v>
      </c>
      <c r="D15" s="10">
        <v>32</v>
      </c>
      <c r="E15" s="12">
        <v>0.25</v>
      </c>
      <c r="F15" s="17" t="s">
        <v>3</v>
      </c>
      <c r="G15" s="18">
        <f>IF(AND(F15="Recycle",Calculator!C15="Gallon"),D15*E15,IF(AND(F15="Recycle",Calculator!C15="Yard"),D15*E15*177,IF(F15="Cardboard",D15,"")))</f>
        <v>8</v>
      </c>
      <c r="H15" s="14" t="str">
        <f>IF(AND(F15="Food",Calculator!C15="Compactor (lbs.)"),D15,IF(F15="food",D15*E15*5.3125,""))</f>
        <v/>
      </c>
      <c r="I15" s="13" t="str">
        <f t="shared" si="0"/>
        <v/>
      </c>
      <c r="J15" s="22" t="str">
        <f t="shared" si="1"/>
        <v/>
      </c>
      <c r="K15" s="3"/>
    </row>
    <row r="16" spans="2:17" x14ac:dyDescent="0.25">
      <c r="B16" s="21"/>
      <c r="C16" s="11" t="s">
        <v>11</v>
      </c>
      <c r="D16" s="10">
        <v>22</v>
      </c>
      <c r="E16" s="12">
        <v>0.5</v>
      </c>
      <c r="F16" s="17" t="s">
        <v>3</v>
      </c>
      <c r="G16" s="18">
        <f>IF(AND(F16="Recycle",Calculator!C16="Gallon"),D16*E16,IF(AND(F16="Recycle",Calculator!C16="Yard"),D16*E16*177,IF(F16="Cardboard",D16,"")))</f>
        <v>11</v>
      </c>
      <c r="H16" s="14" t="str">
        <f>IF(AND(F16="Food",Calculator!C16="Compactor (lbs.)"),D16,IF(F16="food",D16*E16*5.3125,""))</f>
        <v/>
      </c>
      <c r="I16" s="13" t="str">
        <f t="shared" si="0"/>
        <v/>
      </c>
      <c r="J16" s="22" t="str">
        <f t="shared" si="1"/>
        <v/>
      </c>
      <c r="K16" s="3"/>
    </row>
    <row r="17" spans="2:11" x14ac:dyDescent="0.25">
      <c r="B17" s="21"/>
      <c r="C17" s="11" t="s">
        <v>11</v>
      </c>
      <c r="D17" s="10">
        <v>32</v>
      </c>
      <c r="E17" s="12">
        <v>0.25</v>
      </c>
      <c r="F17" s="17" t="s">
        <v>3</v>
      </c>
      <c r="G17" s="18">
        <f>IF(AND(F17="Recycle",Calculator!C17="Gallon"),D17*E17,IF(AND(F17="Recycle",Calculator!C17="Yard"),D17*E17*177,IF(F17="Cardboard",D17,"")))</f>
        <v>8</v>
      </c>
      <c r="H17" s="14" t="str">
        <f>IF(AND(F17="Food",Calculator!C17="Compactor (lbs.)"),D17,IF(F17="food",D17*E17*5.3125,""))</f>
        <v/>
      </c>
      <c r="I17" s="13" t="str">
        <f t="shared" si="0"/>
        <v/>
      </c>
      <c r="J17" s="22" t="str">
        <f t="shared" si="1"/>
        <v/>
      </c>
      <c r="K17" s="3"/>
    </row>
    <row r="18" spans="2:11" x14ac:dyDescent="0.25">
      <c r="B18" s="21"/>
      <c r="C18" s="11" t="s">
        <v>11</v>
      </c>
      <c r="D18" s="10">
        <v>32</v>
      </c>
      <c r="E18" s="12">
        <v>0.25</v>
      </c>
      <c r="F18" s="17" t="s">
        <v>3</v>
      </c>
      <c r="G18" s="18">
        <f>IF(AND(F18="Recycle",Calculator!C18="Gallon"),D18*E18,IF(AND(F18="Recycle",Calculator!C18="Yard"),D18*E18*177,IF(F18="Cardboard",D18,"")))</f>
        <v>8</v>
      </c>
      <c r="H18" s="14" t="str">
        <f>IF(AND(F18="Food",Calculator!C18="Compactor (lbs.)"),D18,IF(F18="food",D18*E18*5.3125,""))</f>
        <v/>
      </c>
      <c r="I18" s="13" t="str">
        <f t="shared" si="0"/>
        <v/>
      </c>
      <c r="J18" s="22" t="str">
        <f t="shared" si="1"/>
        <v/>
      </c>
      <c r="K18" s="3"/>
    </row>
    <row r="19" spans="2:11" x14ac:dyDescent="0.25">
      <c r="B19" s="21"/>
      <c r="C19" s="11" t="s">
        <v>11</v>
      </c>
      <c r="D19" s="10">
        <v>5</v>
      </c>
      <c r="E19" s="12">
        <v>0.25</v>
      </c>
      <c r="F19" s="17" t="s">
        <v>0</v>
      </c>
      <c r="G19" s="18" t="str">
        <f>IF(AND(F19="Recycle",Calculator!C19="Gallon"),D19*E19,IF(AND(F19="Recycle",Calculator!C19="Yard"),D19*E19*177,IF(F19="Cardboard",D19,"")))</f>
        <v/>
      </c>
      <c r="H19" s="14">
        <f>IF(AND(F19="Food",Calculator!C19="Compactor (lbs.)"),D19,IF(F19="food",D19*E19*5.3125,""))</f>
        <v>6.640625</v>
      </c>
      <c r="I19" s="13" t="str">
        <f t="shared" si="0"/>
        <v/>
      </c>
      <c r="J19" s="22" t="str">
        <f t="shared" si="1"/>
        <v/>
      </c>
      <c r="K19" s="3"/>
    </row>
    <row r="20" spans="2:11" x14ac:dyDescent="0.25">
      <c r="B20" s="21"/>
      <c r="C20" s="11" t="s">
        <v>11</v>
      </c>
      <c r="D20" s="10">
        <v>32</v>
      </c>
      <c r="E20" s="12">
        <v>0.5</v>
      </c>
      <c r="F20" s="17" t="s">
        <v>0</v>
      </c>
      <c r="G20" s="18" t="str">
        <f>IF(AND(F20="Recycle",Calculator!C20="Gallon"),D20*E20,IF(AND(F20="Recycle",Calculator!C20="Yard"),D20*E20*177,IF(F20="Cardboard",D20,"")))</f>
        <v/>
      </c>
      <c r="H20" s="14">
        <f>IF(AND(F20="Food",Calculator!C20="Compactor (lbs.)"),D20,IF(F20="food",D20*E20*5.3125,""))</f>
        <v>85</v>
      </c>
      <c r="I20" s="13" t="str">
        <f t="shared" si="0"/>
        <v/>
      </c>
      <c r="J20" s="22" t="str">
        <f t="shared" si="1"/>
        <v/>
      </c>
      <c r="K20" s="3"/>
    </row>
    <row r="21" spans="2:11" x14ac:dyDescent="0.25">
      <c r="B21" s="21"/>
      <c r="C21" s="11" t="s">
        <v>11</v>
      </c>
      <c r="D21" s="10">
        <v>32</v>
      </c>
      <c r="E21" s="12">
        <v>0.25</v>
      </c>
      <c r="F21" s="17" t="s">
        <v>3</v>
      </c>
      <c r="G21" s="18">
        <f>IF(AND(F21="Recycle",Calculator!C21="Gallon"),D21*E21,IF(AND(F21="Recycle",Calculator!C21="Yard"),D21*E21*177,IF(F21="Cardboard",D21,"")))</f>
        <v>8</v>
      </c>
      <c r="H21" s="14" t="str">
        <f>IF(AND(F21="Food",Calculator!C21="Compactor (lbs.)"),D21,IF(F21="food",D21*E21*5.3125,""))</f>
        <v/>
      </c>
      <c r="I21" s="13" t="str">
        <f t="shared" si="0"/>
        <v/>
      </c>
      <c r="J21" s="22" t="str">
        <f t="shared" si="1"/>
        <v/>
      </c>
      <c r="K21" s="3"/>
    </row>
    <row r="22" spans="2:11" x14ac:dyDescent="0.25">
      <c r="B22" s="21"/>
      <c r="C22" s="11" t="s">
        <v>11</v>
      </c>
      <c r="D22" s="10">
        <v>5</v>
      </c>
      <c r="E22" s="12">
        <v>1</v>
      </c>
      <c r="F22" s="17" t="s">
        <v>0</v>
      </c>
      <c r="G22" s="18" t="str">
        <f>IF(AND(F22="Recycle",Calculator!C22="Gallon"),D22*E22,IF(AND(F22="Recycle",Calculator!C22="Yard"),D22*E22*177,IF(F22="Cardboard",D22,"")))</f>
        <v/>
      </c>
      <c r="H22" s="14">
        <f>IF(AND(F22="Food",Calculator!C22="Compactor (lbs.)"),D22,IF(F22="food",D22*E22*5.3125,""))</f>
        <v>26.5625</v>
      </c>
      <c r="I22" s="13" t="str">
        <f t="shared" si="0"/>
        <v/>
      </c>
      <c r="J22" s="22" t="str">
        <f t="shared" si="1"/>
        <v/>
      </c>
      <c r="K22" s="3"/>
    </row>
    <row r="23" spans="2:11" x14ac:dyDescent="0.25">
      <c r="B23" s="21"/>
      <c r="C23" s="11" t="s">
        <v>11</v>
      </c>
      <c r="D23" s="10">
        <v>5</v>
      </c>
      <c r="E23" s="12">
        <v>0.5</v>
      </c>
      <c r="F23" s="17" t="s">
        <v>0</v>
      </c>
      <c r="G23" s="18" t="str">
        <f>IF(AND(F23="Recycle",Calculator!C23="Gallon"),D23*E23,IF(AND(F23="Recycle",Calculator!C23="Yard"),D23*E23*177,IF(F23="Cardboard",D23,"")))</f>
        <v/>
      </c>
      <c r="H23" s="14">
        <f>IF(AND(F23="Food",Calculator!C23="Compactor (lbs.)"),D23,IF(F23="food",D23*E23*5.3125,""))</f>
        <v>13.28125</v>
      </c>
      <c r="I23" s="13" t="str">
        <f t="shared" si="0"/>
        <v/>
      </c>
      <c r="J23" s="22" t="str">
        <f t="shared" si="1"/>
        <v/>
      </c>
      <c r="K23" s="3"/>
    </row>
    <row r="24" spans="2:11" x14ac:dyDescent="0.25">
      <c r="B24" s="21"/>
      <c r="C24" s="11" t="s">
        <v>11</v>
      </c>
      <c r="D24" s="10">
        <v>10</v>
      </c>
      <c r="E24" s="12">
        <v>1</v>
      </c>
      <c r="F24" s="17" t="s">
        <v>13</v>
      </c>
      <c r="G24" s="18" t="str">
        <f>IF(AND(F24="Recycle",Calculator!C24="Gallon"),D24*E24,IF(AND(F24="Recycle",Calculator!C24="Yard"),D24*E24*177,IF(F24="Cardboard",D24,"")))</f>
        <v/>
      </c>
      <c r="H24" s="14" t="str">
        <f>IF(AND(F24="Food",Calculator!C24="Compactor (lbs.)"),D24,IF(F24="food",D24*E24*5.3125,""))</f>
        <v/>
      </c>
      <c r="I24" s="13">
        <f t="shared" si="0"/>
        <v>74.5</v>
      </c>
      <c r="J24" s="22" t="str">
        <f t="shared" si="1"/>
        <v/>
      </c>
      <c r="K24" s="3"/>
    </row>
    <row r="25" spans="2:11" ht="30" x14ac:dyDescent="0.25">
      <c r="B25" s="23" t="s">
        <v>4</v>
      </c>
      <c r="C25" s="60" t="s">
        <v>12</v>
      </c>
      <c r="D25" s="10">
        <v>2</v>
      </c>
      <c r="E25" s="12"/>
      <c r="F25" s="17" t="s">
        <v>35</v>
      </c>
      <c r="G25" s="18">
        <f>IF(AND(F25="Recycle",Calculator!C25="Gallon"),D25*E25,IF(AND(F25="Recycle",Calculator!C25="Yard"),D25*E25*177,IF(F25="Uncompact Cardboard",D25*100,"")))</f>
        <v>200</v>
      </c>
      <c r="H25" s="14" t="str">
        <f>IF(AND(F25="Food",Calculator!C25="Compactor (lbs.)"),D25,IF(F25="food",D25*E25*5.3125,""))</f>
        <v/>
      </c>
      <c r="I25" s="13"/>
      <c r="J25" s="22" t="str">
        <f t="shared" si="1"/>
        <v/>
      </c>
      <c r="K25" s="3"/>
    </row>
    <row r="26" spans="2:11" x14ac:dyDescent="0.25">
      <c r="B26" s="21"/>
      <c r="C26" s="60" t="s">
        <v>19</v>
      </c>
      <c r="D26" s="10">
        <v>750</v>
      </c>
      <c r="E26" s="12"/>
      <c r="F26" s="17" t="s">
        <v>0</v>
      </c>
      <c r="G26" s="18" t="str">
        <f>IF(AND(F26="Recycle",Calculator!C26="Gallon"),D26*E26,IF(AND(F26="Recycle",Calculator!C26="Yard"),D26*E26*177,IF(F26="Cardboard",D26,"")))</f>
        <v/>
      </c>
      <c r="H26" s="14">
        <f>IF(AND(F26="Food",Calculator!C26="Compactor (lbs.)"),D26,IF(F26="food",D26*E26*5.3125,""))</f>
        <v>750</v>
      </c>
      <c r="I26" s="13"/>
      <c r="J26" s="22" t="str">
        <f t="shared" si="1"/>
        <v/>
      </c>
      <c r="K26" s="3"/>
    </row>
    <row r="27" spans="2:11" x14ac:dyDescent="0.25">
      <c r="B27" s="21"/>
      <c r="C27" s="11" t="s">
        <v>12</v>
      </c>
      <c r="D27" s="10">
        <v>4</v>
      </c>
      <c r="E27" s="12">
        <v>1</v>
      </c>
      <c r="F27" s="17" t="s">
        <v>3</v>
      </c>
      <c r="G27" s="18">
        <f>IF(AND(F27="Recycle",Calculator!C27="Gallon"),D27*E27,IF(AND(F27="Recycle",Calculator!C27="Yard"),D27*E27*177,IF(F27="Cardboard",D27,"")))</f>
        <v>708</v>
      </c>
      <c r="H27" s="14" t="str">
        <f>IF(AND(F27="Food",Calculator!C27="Compactor (lbs.)"),D27,IF(F27="food",D27*E27*5.3125,""))</f>
        <v/>
      </c>
      <c r="I27" s="13"/>
      <c r="J27" s="22" t="str">
        <f t="shared" si="1"/>
        <v/>
      </c>
      <c r="K27" s="3"/>
    </row>
    <row r="28" spans="2:11" ht="15.75" thickBot="1" x14ac:dyDescent="0.3">
      <c r="B28" s="43" t="s">
        <v>10</v>
      </c>
      <c r="C28" s="45" t="s">
        <v>11</v>
      </c>
      <c r="D28" s="44">
        <v>32</v>
      </c>
      <c r="E28" s="46">
        <v>1</v>
      </c>
      <c r="F28" s="47" t="s">
        <v>2</v>
      </c>
      <c r="G28" s="48" t="str">
        <f>IF(AND(F28="Recycle",Calculator!C28="Gallon"),D28*E28,IF(AND(F28="Recycle",Calculator!C28="Yard"),D28*E28*177,IF(F28="Cardboard",D28,"")))</f>
        <v/>
      </c>
      <c r="H28" s="49" t="str">
        <f>IF(AND(F28="Food",Calculator!C28="Compactor (lbs.)"),D28,IF(F28="food",D28*E28*5.3125,""))</f>
        <v/>
      </c>
      <c r="I28" s="50"/>
      <c r="J28" s="51">
        <f t="shared" si="1"/>
        <v>48</v>
      </c>
      <c r="K28" s="3"/>
    </row>
    <row r="29" spans="2:11" ht="15.75" thickBot="1" x14ac:dyDescent="0.3">
      <c r="B29" s="61" t="s">
        <v>32</v>
      </c>
      <c r="C29" s="62"/>
      <c r="D29" s="62"/>
      <c r="E29" s="62"/>
      <c r="F29" s="63"/>
      <c r="G29" s="52">
        <f>SUM(G4:G28)</f>
        <v>1008</v>
      </c>
      <c r="H29" s="53">
        <f t="shared" ref="H29:J29" si="2">SUM(H4:H28)</f>
        <v>1051.484375</v>
      </c>
      <c r="I29" s="53">
        <f t="shared" si="2"/>
        <v>74.5</v>
      </c>
      <c r="J29" s="54">
        <f t="shared" si="2"/>
        <v>48</v>
      </c>
    </row>
  </sheetData>
  <mergeCells count="4">
    <mergeCell ref="B29:F29"/>
    <mergeCell ref="M4:Q4"/>
    <mergeCell ref="M2:Q2"/>
    <mergeCell ref="M3:Q3"/>
  </mergeCells>
  <dataValidations count="2">
    <dataValidation type="list" allowBlank="1" showInputMessage="1" showErrorMessage="1" sqref="F3:F28">
      <formula1>Options</formula1>
    </dataValidation>
    <dataValidation type="list" allowBlank="1" showInputMessage="1" showErrorMessage="1" sqref="C3:C28">
      <formula1>Container</formula1>
    </dataValidation>
  </dataValidations>
  <printOptions horizontalCentered="1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5" sqref="A5:XFD5"/>
    </sheetView>
  </sheetViews>
  <sheetFormatPr defaultRowHeight="15" x14ac:dyDescent="0.25"/>
  <cols>
    <col min="1" max="1" width="20.7109375" bestFit="1" customWidth="1"/>
    <col min="3" max="3" width="15.7109375" bestFit="1" customWidth="1"/>
  </cols>
  <sheetData>
    <row r="1" spans="1:3" x14ac:dyDescent="0.25">
      <c r="A1" t="s">
        <v>0</v>
      </c>
      <c r="C1" t="s">
        <v>11</v>
      </c>
    </row>
    <row r="2" spans="1:3" x14ac:dyDescent="0.25">
      <c r="A2" t="s">
        <v>3</v>
      </c>
      <c r="C2" t="s">
        <v>18</v>
      </c>
    </row>
    <row r="3" spans="1:3" x14ac:dyDescent="0.25">
      <c r="A3" t="s">
        <v>13</v>
      </c>
      <c r="C3" t="s">
        <v>19</v>
      </c>
    </row>
    <row r="4" spans="1:3" x14ac:dyDescent="0.25">
      <c r="A4" t="s">
        <v>35</v>
      </c>
      <c r="C4" t="s">
        <v>12</v>
      </c>
    </row>
    <row r="5" spans="1:3" x14ac:dyDescent="0.25">
      <c r="A5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Calculator</vt:lpstr>
      <vt:lpstr>Sheet1</vt:lpstr>
      <vt:lpstr>Options</vt:lpstr>
      <vt:lpstr>Container</vt:lpstr>
      <vt:lpstr>Options</vt:lpstr>
    </vt:vector>
  </TitlesOfParts>
  <Company>Office of Information Technology UC Irvine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Brown Krieghoff</dc:creator>
  <cp:lastModifiedBy>Monagle, Tyson</cp:lastModifiedBy>
  <cp:lastPrinted>2013-05-30T22:59:39Z</cp:lastPrinted>
  <dcterms:created xsi:type="dcterms:W3CDTF">2013-04-30T23:14:34Z</dcterms:created>
  <dcterms:modified xsi:type="dcterms:W3CDTF">2017-01-20T21:57:58Z</dcterms:modified>
</cp:coreProperties>
</file>